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R:\Region0\RIO\Public\Grants\2023 Culverts\Penobscot\3. Final Submission\Final Application submission\"/>
    </mc:Choice>
  </mc:AlternateContent>
  <xr:revisionPtr revIDLastSave="0" documentId="8_{5D2B434D-EC56-41B9-829F-C8BE17F746AF}" xr6:coauthVersionLast="47" xr6:coauthVersionMax="47" xr10:uidLastSave="{00000000-0000-0000-0000-000000000000}"/>
  <bookViews>
    <workbookView xWindow="28680" yWindow="-120" windowWidth="29040" windowHeight="15840" xr2:uid="{C2D2167E-130C-4321-9996-594B971E9DB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" i="1" l="1"/>
  <c r="H8" i="1"/>
  <c r="J6" i="1"/>
  <c r="N6" i="1" s="1"/>
  <c r="G6" i="1"/>
  <c r="K6" i="1" s="1"/>
  <c r="L6" i="1" s="1"/>
  <c r="M6" i="1" s="1"/>
  <c r="J5" i="1"/>
  <c r="N5" i="1" s="1"/>
  <c r="G5" i="1"/>
  <c r="K5" i="1" s="1"/>
  <c r="L5" i="1" s="1"/>
  <c r="M5" i="1" s="1"/>
  <c r="J4" i="1"/>
  <c r="R4" i="1" s="1"/>
  <c r="G4" i="1"/>
  <c r="K4" i="1" s="1"/>
  <c r="L4" i="1" s="1"/>
  <c r="M4" i="1" s="1"/>
  <c r="J3" i="1"/>
  <c r="J8" i="1" s="1"/>
  <c r="G3" i="1"/>
  <c r="K3" i="1" s="1"/>
  <c r="O5" i="1" l="1"/>
  <c r="N3" i="1"/>
  <c r="O6" i="1"/>
  <c r="O3" i="1"/>
  <c r="R6" i="1"/>
  <c r="R3" i="1"/>
  <c r="R5" i="1"/>
  <c r="L3" i="1"/>
  <c r="K8" i="1"/>
  <c r="G8" i="1"/>
  <c r="N4" i="1"/>
  <c r="N8" i="1" s="1"/>
  <c r="O4" i="1"/>
  <c r="O8" i="1" s="1"/>
  <c r="R8" i="1" l="1"/>
  <c r="M3" i="1"/>
  <c r="M8" i="1" s="1"/>
  <c r="L8" i="1"/>
</calcChain>
</file>

<file path=xl/sharedStrings.xml><?xml version="1.0" encoding="utf-8"?>
<sst xmlns="http://schemas.openxmlformats.org/spreadsheetml/2006/main" count="45" uniqueCount="36">
  <si>
    <t>Bundle ID</t>
  </si>
  <si>
    <t>Stream</t>
  </si>
  <si>
    <t>Asset Name</t>
  </si>
  <si>
    <r>
      <t>MSHV ID</t>
    </r>
    <r>
      <rPr>
        <b/>
        <vertAlign val="superscript"/>
        <sz val="10"/>
        <color theme="1"/>
        <rFont val="Times New Roman"/>
        <family val="1"/>
      </rPr>
      <t>1</t>
    </r>
  </si>
  <si>
    <t>MaineDOT Asset ID</t>
  </si>
  <si>
    <t>Town</t>
  </si>
  <si>
    <r>
      <t>Pre-Construction Cost Estimate in 2023 Dollars</t>
    </r>
    <r>
      <rPr>
        <b/>
        <vertAlign val="superscript"/>
        <sz val="10"/>
        <color theme="1"/>
        <rFont val="Times New Roman"/>
        <family val="1"/>
      </rPr>
      <t>2</t>
    </r>
  </si>
  <si>
    <t>Previously Incurred Project Costs</t>
  </si>
  <si>
    <r>
      <t>Construction Cost Estimate in 2023 Dollars</t>
    </r>
    <r>
      <rPr>
        <b/>
        <vertAlign val="superscript"/>
        <sz val="10"/>
        <color theme="1"/>
        <rFont val="Times New Roman"/>
        <family val="1"/>
      </rPr>
      <t>3</t>
    </r>
  </si>
  <si>
    <t>Construction Contingency (10%)</t>
  </si>
  <si>
    <r>
      <t xml:space="preserve"> Total Bundled Cost Estimate</t>
    </r>
    <r>
      <rPr>
        <b/>
        <vertAlign val="superscript"/>
        <sz val="10"/>
        <color theme="1"/>
        <rFont val="Times New Roman"/>
        <family val="1"/>
      </rPr>
      <t xml:space="preserve"> </t>
    </r>
    <r>
      <rPr>
        <b/>
        <sz val="10"/>
        <color theme="1"/>
        <rFont val="Times New Roman"/>
        <family val="1"/>
      </rPr>
      <t xml:space="preserve"> </t>
    </r>
  </si>
  <si>
    <r>
      <t>Total Un-bundled Cost Estimate</t>
    </r>
    <r>
      <rPr>
        <b/>
        <vertAlign val="superscript"/>
        <sz val="10"/>
        <color theme="1"/>
        <rFont val="Times New Roman"/>
        <family val="1"/>
      </rPr>
      <t>4</t>
    </r>
  </si>
  <si>
    <t>Cost Savings Attributable to Project Bundling</t>
  </si>
  <si>
    <t>Total Construction Cost Estimate</t>
  </si>
  <si>
    <t>Estimated Non-federal Match Amount in 2023 Dollars</t>
  </si>
  <si>
    <t>Non-federal Match %</t>
  </si>
  <si>
    <t>Match Source</t>
  </si>
  <si>
    <t>Total FY2023 Culvert AOP Request</t>
  </si>
  <si>
    <t>Penobscot</t>
  </si>
  <si>
    <t>Blackman Stream</t>
  </si>
  <si>
    <t>Fish Bridge</t>
  </si>
  <si>
    <t>NA</t>
  </si>
  <si>
    <t>Bradley</t>
  </si>
  <si>
    <t>N/A</t>
  </si>
  <si>
    <t>Maine State Highway Fund</t>
  </si>
  <si>
    <t>Loids Brook</t>
  </si>
  <si>
    <t>Trenton</t>
  </si>
  <si>
    <t>Carleton Brook</t>
  </si>
  <si>
    <t>Blue Hill</t>
  </si>
  <si>
    <t>Unnamed Stream</t>
  </si>
  <si>
    <t>TOTAL</t>
  </si>
  <si>
    <r>
      <rPr>
        <vertAlign val="superscript"/>
        <sz val="10"/>
        <color theme="1"/>
        <rFont val="Times New Roman"/>
        <family val="1"/>
      </rPr>
      <t>1</t>
    </r>
    <r>
      <rPr>
        <sz val="10"/>
        <color theme="1"/>
        <rFont val="Times New Roman"/>
        <family val="1"/>
      </rPr>
      <t xml:space="preserve"> MSHV = Maine Stream Habitat Viewer ID (https://webapps2.cgis-solutions.com/MaineStreamViewer/).</t>
    </r>
  </si>
  <si>
    <r>
      <t xml:space="preserve">2 </t>
    </r>
    <r>
      <rPr>
        <sz val="10"/>
        <color theme="1"/>
        <rFont val="Times New Roman"/>
        <family val="1"/>
      </rPr>
      <t xml:space="preserve">Includes PE and ROW. </t>
    </r>
  </si>
  <si>
    <r>
      <t xml:space="preserve">3 </t>
    </r>
    <r>
      <rPr>
        <sz val="10"/>
        <color theme="1"/>
        <rFont val="Times New Roman"/>
        <family val="1"/>
      </rPr>
      <t xml:space="preserve"> Includes construction and CE.</t>
    </r>
  </si>
  <si>
    <r>
      <rPr>
        <vertAlign val="superscript"/>
        <sz val="10"/>
        <color theme="1"/>
        <rFont val="Times New Roman"/>
        <family val="1"/>
      </rPr>
      <t>4</t>
    </r>
    <r>
      <rPr>
        <sz val="10"/>
        <color theme="1"/>
        <rFont val="Times New Roman"/>
        <family val="1"/>
      </rPr>
      <t xml:space="preserve"> Estimated project cost minus 10% based on PennDOT pilot program. </t>
    </r>
  </si>
  <si>
    <t>Attachment 4 - Project Costs
MaineDOT and DMR FY2023-2026 Culvert AOP Application
Penobscot Bundle
September 19,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</si>
</sst>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color theme="1"/>
      <name val="Times New Roman"/>
      <family val="1"/>
    </font>
    <font>
      <b/>
      <vertAlign val="superscript"/>
      <sz val="10"/>
      <color theme="1"/>
      <name val="Times New Roman"/>
      <family val="1"/>
    </font>
    <font>
      <sz val="10"/>
      <color theme="1"/>
      <name val="Times New Roman"/>
      <family val="1"/>
    </font>
    <font>
      <vertAlign val="superscript"/>
      <sz val="10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</fills>
  <borders count="16">
    <border>
      <left/>
      <right/>
      <top/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ck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/>
      <bottom style="thick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6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6" xfId="0" quotePrefix="1" applyFont="1" applyFill="1" applyBorder="1" applyAlignment="1">
      <alignment horizontal="center" vertical="center" wrapText="1"/>
    </xf>
    <xf numFmtId="164" fontId="4" fillId="3" borderId="6" xfId="1" applyNumberFormat="1" applyFont="1" applyFill="1" applyBorder="1" applyAlignment="1">
      <alignment horizontal="center" vertical="center" wrapText="1"/>
    </xf>
    <xf numFmtId="164" fontId="4" fillId="3" borderId="7" xfId="1" applyNumberFormat="1" applyFont="1" applyFill="1" applyBorder="1" applyAlignment="1">
      <alignment horizontal="center" vertical="center" wrapText="1"/>
    </xf>
    <xf numFmtId="164" fontId="4" fillId="3" borderId="8" xfId="1" applyNumberFormat="1" applyFont="1" applyFill="1" applyBorder="1" applyAlignment="1">
      <alignment horizontal="center" vertical="center" wrapText="1"/>
    </xf>
    <xf numFmtId="164" fontId="4" fillId="0" borderId="6" xfId="1" applyNumberFormat="1" applyFont="1" applyFill="1" applyBorder="1" applyAlignment="1">
      <alignment horizontal="center" vertical="center" wrapText="1"/>
    </xf>
    <xf numFmtId="9" fontId="4" fillId="3" borderId="6" xfId="1" applyNumberFormat="1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49" fontId="4" fillId="3" borderId="10" xfId="0" applyNumberFormat="1" applyFont="1" applyFill="1" applyBorder="1" applyAlignment="1">
      <alignment horizontal="center" vertical="center" wrapText="1"/>
    </xf>
    <xf numFmtId="164" fontId="4" fillId="3" borderId="10" xfId="1" applyNumberFormat="1" applyFont="1" applyFill="1" applyBorder="1" applyAlignment="1">
      <alignment horizontal="center" vertical="center" wrapText="1"/>
    </xf>
    <xf numFmtId="164" fontId="4" fillId="0" borderId="10" xfId="0" applyNumberFormat="1" applyFont="1" applyBorder="1" applyAlignment="1">
      <alignment horizontal="center" vertical="center" wrapText="1"/>
    </xf>
    <xf numFmtId="9" fontId="4" fillId="3" borderId="10" xfId="0" applyNumberFormat="1" applyFont="1" applyFill="1" applyBorder="1" applyAlignment="1">
      <alignment horizontal="center" vertical="center" wrapText="1"/>
    </xf>
    <xf numFmtId="164" fontId="4" fillId="3" borderId="10" xfId="0" applyNumberFormat="1" applyFont="1" applyFill="1" applyBorder="1" applyAlignment="1">
      <alignment horizontal="center" vertical="center" wrapText="1"/>
    </xf>
    <xf numFmtId="49" fontId="4" fillId="0" borderId="10" xfId="0" applyNumberFormat="1" applyFont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4" fillId="3" borderId="0" xfId="0" applyFont="1" applyFill="1" applyAlignment="1">
      <alignment horizontal="left" vertical="center" wrapText="1"/>
    </xf>
    <xf numFmtId="0" fontId="4" fillId="3" borderId="11" xfId="0" applyFont="1" applyFill="1" applyBorder="1" applyAlignment="1">
      <alignment horizontal="left" vertical="center" wrapText="1"/>
    </xf>
    <xf numFmtId="0" fontId="2" fillId="3" borderId="0" xfId="0" applyFont="1" applyFill="1" applyAlignment="1">
      <alignment horizontal="right" vertical="center" wrapText="1"/>
    </xf>
    <xf numFmtId="164" fontId="2" fillId="3" borderId="12" xfId="0" applyNumberFormat="1" applyFont="1" applyFill="1" applyBorder="1" applyAlignment="1">
      <alignment horizontal="center" vertical="center" wrapText="1"/>
    </xf>
    <xf numFmtId="164" fontId="2" fillId="3" borderId="13" xfId="0" applyNumberFormat="1" applyFont="1" applyFill="1" applyBorder="1" applyAlignment="1">
      <alignment horizontal="center" vertical="center" wrapText="1"/>
    </xf>
    <xf numFmtId="164" fontId="2" fillId="3" borderId="14" xfId="0" applyNumberFormat="1" applyFont="1" applyFill="1" applyBorder="1" applyAlignment="1">
      <alignment horizontal="center" vertical="center" wrapText="1"/>
    </xf>
    <xf numFmtId="164" fontId="2" fillId="4" borderId="12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5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164" fontId="2" fillId="0" borderId="0" xfId="0" applyNumberFormat="1" applyFont="1" applyAlignment="1">
      <alignment horizontal="center" vertical="center" wrapText="1"/>
    </xf>
    <xf numFmtId="0" fontId="4" fillId="0" borderId="0" xfId="0" applyFont="1"/>
    <xf numFmtId="0" fontId="0" fillId="0" borderId="0" xfId="0" applyAlignment="1">
      <alignment vertical="center" wrapText="1"/>
    </xf>
    <xf numFmtId="164" fontId="0" fillId="0" borderId="0" xfId="0" applyNumberFormat="1" applyAlignment="1">
      <alignment vertical="center" wrapText="1"/>
    </xf>
    <xf numFmtId="164" fontId="4" fillId="0" borderId="0" xfId="0" applyNumberFormat="1" applyFont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0" fillId="0" borderId="15" xfId="0" applyBorder="1" applyAlignme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2C6D74-AFAF-4044-B85D-F7E7F03CB60A}">
  <dimension ref="A1:R15"/>
  <sheetViews>
    <sheetView tabSelected="1" workbookViewId="0">
      <selection sqref="A1:R1"/>
    </sheetView>
  </sheetViews>
  <sheetFormatPr defaultRowHeight="14.4" x14ac:dyDescent="0.3"/>
  <cols>
    <col min="1" max="1" width="9.21875" style="43" customWidth="1"/>
    <col min="2" max="2" width="18.44140625" style="43" customWidth="1"/>
    <col min="3" max="3" width="18.44140625" style="43" hidden="1" customWidth="1"/>
    <col min="4" max="4" width="10.21875" style="43" customWidth="1"/>
    <col min="5" max="5" width="12.21875" style="43" customWidth="1"/>
    <col min="6" max="6" width="11.44140625" style="43" customWidth="1"/>
    <col min="7" max="8" width="13.5546875" style="43" customWidth="1"/>
    <col min="9" max="9" width="13" style="43" customWidth="1"/>
    <col min="10" max="10" width="13.77734375" style="36" customWidth="1"/>
    <col min="11" max="12" width="12.21875" style="36" customWidth="1"/>
    <col min="13" max="14" width="13.44140625" style="36" customWidth="1"/>
    <col min="15" max="17" width="13.77734375" style="36" customWidth="1"/>
    <col min="18" max="18" width="13.77734375" customWidth="1"/>
  </cols>
  <sheetData>
    <row r="1" spans="1:18" ht="60.6" customHeight="1" thickBot="1" x14ac:dyDescent="0.35">
      <c r="A1" s="44" t="s">
        <v>35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</row>
    <row r="2" spans="1:18" ht="69.599999999999994" thickTop="1" thickBot="1" x14ac:dyDescent="0.35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  <c r="L2" s="2" t="s">
        <v>11</v>
      </c>
      <c r="M2" s="3" t="s">
        <v>12</v>
      </c>
      <c r="N2" s="4" t="s">
        <v>13</v>
      </c>
      <c r="O2" s="2" t="s">
        <v>14</v>
      </c>
      <c r="P2" s="2" t="s">
        <v>15</v>
      </c>
      <c r="Q2" s="2" t="s">
        <v>16</v>
      </c>
      <c r="R2" s="2" t="s">
        <v>17</v>
      </c>
    </row>
    <row r="3" spans="1:18" ht="27" thickTop="1" x14ac:dyDescent="0.3">
      <c r="A3" s="5" t="s">
        <v>18</v>
      </c>
      <c r="B3" s="6" t="s">
        <v>19</v>
      </c>
      <c r="C3" s="7" t="s">
        <v>20</v>
      </c>
      <c r="D3" s="7" t="s">
        <v>21</v>
      </c>
      <c r="E3" s="8">
        <v>2612</v>
      </c>
      <c r="F3" s="7" t="s">
        <v>22</v>
      </c>
      <c r="G3" s="9">
        <f>ROUNDUP((I3*0.22),-2)</f>
        <v>990000</v>
      </c>
      <c r="H3" s="9" t="s">
        <v>23</v>
      </c>
      <c r="I3" s="9">
        <v>4500000</v>
      </c>
      <c r="J3" s="9">
        <f t="shared" ref="J3" si="0">ROUNDUP((I3*0.1),-2)</f>
        <v>450000</v>
      </c>
      <c r="K3" s="9">
        <f>G3+I3+J3</f>
        <v>5940000</v>
      </c>
      <c r="L3" s="9">
        <f>ROUNDUP((K3*1.1),-2)</f>
        <v>6534000</v>
      </c>
      <c r="M3" s="10">
        <f>L3-K3</f>
        <v>594000</v>
      </c>
      <c r="N3" s="11">
        <f>I3+J3</f>
        <v>4950000</v>
      </c>
      <c r="O3" s="12">
        <f>ROUNDUP(((I3+J3)*0.2),-2)</f>
        <v>990000</v>
      </c>
      <c r="P3" s="13">
        <v>0.2</v>
      </c>
      <c r="Q3" s="9" t="s">
        <v>24</v>
      </c>
      <c r="R3" s="9">
        <f>ROUNDUP(((I3+J3)*0.8),-2)</f>
        <v>3960000</v>
      </c>
    </row>
    <row r="4" spans="1:18" ht="26.4" x14ac:dyDescent="0.3">
      <c r="A4" s="14"/>
      <c r="B4" s="15" t="s">
        <v>25</v>
      </c>
      <c r="C4" s="16" t="s">
        <v>23</v>
      </c>
      <c r="D4" s="16">
        <v>50272</v>
      </c>
      <c r="E4" s="17">
        <v>46200</v>
      </c>
      <c r="F4" s="16" t="s">
        <v>26</v>
      </c>
      <c r="G4" s="9">
        <f t="shared" ref="G4:G6" si="1">ROUNDUP((I4*0.22),-2)</f>
        <v>550000</v>
      </c>
      <c r="H4" s="18">
        <v>87200</v>
      </c>
      <c r="I4" s="18">
        <v>2500000</v>
      </c>
      <c r="J4" s="9">
        <f>ROUNDUP((I4*0.1),-2)</f>
        <v>250000</v>
      </c>
      <c r="K4" s="9">
        <f>G4+I4+J4</f>
        <v>3300000</v>
      </c>
      <c r="L4" s="9">
        <f t="shared" ref="L4:L6" si="2">ROUNDUP((K4*1.1),-2)</f>
        <v>3630000</v>
      </c>
      <c r="M4" s="10">
        <f>L4-K4</f>
        <v>330000</v>
      </c>
      <c r="N4" s="11">
        <f t="shared" ref="N4:N6" si="3">I4+J4</f>
        <v>2750000</v>
      </c>
      <c r="O4" s="19">
        <f t="shared" ref="O4:O6" si="4">ROUNDUP(((I4+J4)*0.2),-2)</f>
        <v>550000</v>
      </c>
      <c r="P4" s="20">
        <v>0.2</v>
      </c>
      <c r="Q4" s="9" t="s">
        <v>24</v>
      </c>
      <c r="R4" s="21">
        <f t="shared" ref="R4:R6" si="5">ROUNDUP(((I4+J4)*0.8),-2)</f>
        <v>2200000</v>
      </c>
    </row>
    <row r="5" spans="1:18" ht="26.4" x14ac:dyDescent="0.3">
      <c r="A5" s="14"/>
      <c r="B5" s="15" t="s">
        <v>27</v>
      </c>
      <c r="C5" s="16" t="s">
        <v>23</v>
      </c>
      <c r="D5" s="16">
        <v>50433</v>
      </c>
      <c r="E5" s="16">
        <v>2131</v>
      </c>
      <c r="F5" s="16" t="s">
        <v>28</v>
      </c>
      <c r="G5" s="9">
        <f t="shared" si="1"/>
        <v>880000</v>
      </c>
      <c r="H5" s="18" t="s">
        <v>23</v>
      </c>
      <c r="I5" s="18">
        <v>4000000</v>
      </c>
      <c r="J5" s="9">
        <f t="shared" ref="J5:J6" si="6">ROUNDUP((I5*0.1),-2)</f>
        <v>400000</v>
      </c>
      <c r="K5" s="9">
        <f>G5+I5+J5</f>
        <v>5280000</v>
      </c>
      <c r="L5" s="9">
        <f t="shared" si="2"/>
        <v>5808000</v>
      </c>
      <c r="M5" s="10">
        <f>L5-K5</f>
        <v>528000</v>
      </c>
      <c r="N5" s="11">
        <f t="shared" si="3"/>
        <v>4400000</v>
      </c>
      <c r="O5" s="19">
        <f t="shared" si="4"/>
        <v>880000</v>
      </c>
      <c r="P5" s="20">
        <v>0.2</v>
      </c>
      <c r="Q5" s="9" t="s">
        <v>24</v>
      </c>
      <c r="R5" s="21">
        <f t="shared" si="5"/>
        <v>3520000</v>
      </c>
    </row>
    <row r="6" spans="1:18" ht="26.4" x14ac:dyDescent="0.3">
      <c r="A6" s="14"/>
      <c r="B6" s="22" t="s">
        <v>29</v>
      </c>
      <c r="C6" s="17" t="s">
        <v>23</v>
      </c>
      <c r="D6" s="16">
        <v>51035</v>
      </c>
      <c r="E6" s="16">
        <v>47148</v>
      </c>
      <c r="F6" s="17" t="s">
        <v>28</v>
      </c>
      <c r="G6" s="9">
        <f t="shared" si="1"/>
        <v>550000</v>
      </c>
      <c r="H6" s="18" t="s">
        <v>23</v>
      </c>
      <c r="I6" s="18">
        <v>2500000</v>
      </c>
      <c r="J6" s="9">
        <f t="shared" si="6"/>
        <v>250000</v>
      </c>
      <c r="K6" s="9">
        <f>G6+I6+J6</f>
        <v>3300000</v>
      </c>
      <c r="L6" s="9">
        <f t="shared" si="2"/>
        <v>3630000</v>
      </c>
      <c r="M6" s="10">
        <f>L6-K6</f>
        <v>330000</v>
      </c>
      <c r="N6" s="11">
        <f t="shared" si="3"/>
        <v>2750000</v>
      </c>
      <c r="O6" s="19">
        <f t="shared" si="4"/>
        <v>550000</v>
      </c>
      <c r="P6" s="20">
        <v>0.2</v>
      </c>
      <c r="Q6" s="9" t="s">
        <v>24</v>
      </c>
      <c r="R6" s="21">
        <f t="shared" si="5"/>
        <v>2200000</v>
      </c>
    </row>
    <row r="7" spans="1:18" ht="15" thickBot="1" x14ac:dyDescent="0.35">
      <c r="A7" s="23"/>
      <c r="B7" s="23"/>
      <c r="C7" s="23"/>
      <c r="D7" s="23"/>
      <c r="E7" s="23"/>
      <c r="F7" s="23"/>
      <c r="G7" s="23"/>
      <c r="H7" s="23"/>
      <c r="I7" s="23"/>
      <c r="J7" s="23"/>
      <c r="K7" s="24"/>
      <c r="L7" s="24"/>
      <c r="M7" s="25"/>
      <c r="N7" s="24"/>
      <c r="O7" s="24"/>
      <c r="P7" s="24"/>
      <c r="Q7" s="24"/>
      <c r="R7" s="24"/>
    </row>
    <row r="8" spans="1:18" ht="15" thickBot="1" x14ac:dyDescent="0.35">
      <c r="A8" s="23"/>
      <c r="B8" s="23"/>
      <c r="C8" s="23"/>
      <c r="D8" s="23"/>
      <c r="E8" s="23"/>
      <c r="F8" s="26" t="s">
        <v>30</v>
      </c>
      <c r="G8" s="27">
        <f t="shared" ref="G8:O8" si="7">SUM(G3:G6)</f>
        <v>2970000</v>
      </c>
      <c r="H8" s="27">
        <f>SUM(H3:H6)</f>
        <v>87200</v>
      </c>
      <c r="I8" s="27">
        <f t="shared" si="7"/>
        <v>13500000</v>
      </c>
      <c r="J8" s="27">
        <f t="shared" si="7"/>
        <v>1350000</v>
      </c>
      <c r="K8" s="27">
        <f t="shared" si="7"/>
        <v>17820000</v>
      </c>
      <c r="L8" s="27">
        <f t="shared" si="7"/>
        <v>19602000</v>
      </c>
      <c r="M8" s="28">
        <f>SUM(M3:M6)</f>
        <v>1782000</v>
      </c>
      <c r="N8" s="29">
        <f>SUM(N3:N6)</f>
        <v>14850000</v>
      </c>
      <c r="O8" s="27">
        <f t="shared" si="7"/>
        <v>2970000</v>
      </c>
      <c r="P8" s="30"/>
      <c r="Q8" s="30"/>
      <c r="R8" s="27">
        <f>SUM(R3:R6)</f>
        <v>11880000</v>
      </c>
    </row>
    <row r="9" spans="1:18" x14ac:dyDescent="0.3">
      <c r="A9" s="31" t="s">
        <v>31</v>
      </c>
      <c r="B9" s="31"/>
      <c r="C9" s="31"/>
      <c r="D9" s="31"/>
      <c r="E9" s="31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</row>
    <row r="10" spans="1:18" x14ac:dyDescent="0.3">
      <c r="A10" s="33" t="s">
        <v>32</v>
      </c>
      <c r="B10" s="34"/>
      <c r="C10" s="34"/>
      <c r="D10" s="34"/>
      <c r="E10" s="34"/>
      <c r="F10" s="34"/>
      <c r="G10" s="34"/>
      <c r="H10" s="34"/>
      <c r="I10" s="34"/>
      <c r="J10" s="34"/>
      <c r="K10" s="34"/>
      <c r="L10" s="35"/>
    </row>
    <row r="11" spans="1:18" x14ac:dyDescent="0.3">
      <c r="A11" s="33" t="s">
        <v>33</v>
      </c>
      <c r="B11" s="34"/>
      <c r="C11" s="34"/>
      <c r="D11" s="34"/>
      <c r="E11" s="34"/>
      <c r="F11" s="34"/>
      <c r="G11" s="34"/>
      <c r="H11" s="34"/>
      <c r="I11" s="34"/>
      <c r="J11" s="34"/>
      <c r="K11" s="34"/>
      <c r="L11" s="37"/>
      <c r="M11" s="37"/>
      <c r="N11" s="37"/>
      <c r="O11" s="37"/>
      <c r="P11" s="37"/>
      <c r="Q11" s="37"/>
    </row>
    <row r="12" spans="1:18" ht="16.2" x14ac:dyDescent="0.3">
      <c r="A12" s="38" t="s">
        <v>34</v>
      </c>
      <c r="B12"/>
      <c r="C12"/>
      <c r="D12"/>
      <c r="E12"/>
      <c r="F12"/>
      <c r="G12"/>
      <c r="H12"/>
      <c r="I12"/>
      <c r="J12" s="39"/>
      <c r="K12" s="39"/>
      <c r="L12" s="40"/>
      <c r="M12" s="39"/>
      <c r="N12" s="39"/>
      <c r="O12" s="39"/>
      <c r="P12" s="41"/>
      <c r="Q12" s="41"/>
    </row>
    <row r="13" spans="1:18" x14ac:dyDescent="0.3">
      <c r="A13"/>
      <c r="B13"/>
      <c r="C13"/>
      <c r="D13"/>
      <c r="E13"/>
      <c r="F13"/>
      <c r="G13"/>
      <c r="H13"/>
      <c r="I13"/>
      <c r="J13" s="42"/>
      <c r="K13" s="37"/>
      <c r="L13" s="37"/>
      <c r="M13" s="37"/>
      <c r="N13" s="37"/>
      <c r="O13" s="37"/>
    </row>
    <row r="14" spans="1:18" x14ac:dyDescent="0.3">
      <c r="A14"/>
      <c r="B14"/>
      <c r="C14"/>
      <c r="D14"/>
      <c r="E14"/>
      <c r="F14"/>
      <c r="G14"/>
      <c r="H14"/>
      <c r="I14"/>
      <c r="J14" s="32"/>
      <c r="K14" s="39"/>
      <c r="L14" s="39"/>
      <c r="M14" s="39"/>
      <c r="N14" s="39"/>
      <c r="O14" s="39"/>
    </row>
    <row r="15" spans="1:18" x14ac:dyDescent="0.3">
      <c r="A15"/>
      <c r="B15"/>
      <c r="C15"/>
      <c r="D15"/>
      <c r="E15"/>
      <c r="F15"/>
      <c r="G15" s="36"/>
      <c r="H15" s="36"/>
      <c r="I15" s="36"/>
    </row>
  </sheetData>
  <mergeCells count="6">
    <mergeCell ref="A3:A6"/>
    <mergeCell ref="A9:Q9"/>
    <mergeCell ref="A10:K10"/>
    <mergeCell ref="A11:K11"/>
    <mergeCell ref="J13:J14"/>
    <mergeCell ref="A1:R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Baugh, Benny J</dc:creator>
  <cp:lastModifiedBy>Baugh, Benny J</cp:lastModifiedBy>
  <dcterms:created xsi:type="dcterms:W3CDTF">2024-09-19T12:21:00Z</dcterms:created>
  <dcterms:modified xsi:type="dcterms:W3CDTF">2024-09-19T12:26:07Z</dcterms:modified>
</cp:coreProperties>
</file>